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  <sheet name="贷款贴息" sheetId="2" r:id="rId2"/>
    <sheet name="农产品线上销售" sheetId="3" r:id="rId3"/>
    <sheet name="农产品无接触配送" sheetId="4" r:id="rId4"/>
    <sheet name="蔬菜生产" sheetId="5" r:id="rId5"/>
    <sheet name="不合格单位" sheetId="6" r:id="rId6"/>
  </sheets>
  <definedNames/>
  <calcPr fullCalcOnLoad="1"/>
</workbook>
</file>

<file path=xl/sharedStrings.xml><?xml version="1.0" encoding="utf-8"?>
<sst xmlns="http://schemas.openxmlformats.org/spreadsheetml/2006/main" count="321" uniqueCount="129">
  <si>
    <t>附件1</t>
  </si>
  <si>
    <t>新冠肺炎疫情补助汇总表</t>
  </si>
  <si>
    <t>序号</t>
  </si>
  <si>
    <t>项目</t>
  </si>
  <si>
    <t>补助金额（元）</t>
  </si>
  <si>
    <t>备注</t>
  </si>
  <si>
    <t>贷款贴息</t>
  </si>
  <si>
    <t>农产品线上销售</t>
  </si>
  <si>
    <t>农产品无接触配送</t>
  </si>
  <si>
    <t>蔬菜生产</t>
  </si>
  <si>
    <t>合计</t>
  </si>
  <si>
    <t>附件2</t>
  </si>
  <si>
    <t>单位名称</t>
  </si>
  <si>
    <t>贴息时间</t>
  </si>
  <si>
    <t>贷款金额（元）</t>
  </si>
  <si>
    <t>提供发票总额（元）</t>
  </si>
  <si>
    <t>是否还款</t>
  </si>
  <si>
    <t>贷款用途</t>
  </si>
  <si>
    <t>银行月利率</t>
  </si>
  <si>
    <t>补贴年利率</t>
  </si>
  <si>
    <t>补贴金额（元）</t>
  </si>
  <si>
    <t>昆山青禾食用菌科技有限公司</t>
  </si>
  <si>
    <t>2.5-6.30（146天）</t>
  </si>
  <si>
    <t>否</t>
  </si>
  <si>
    <t xml:space="preserve">采购材料（饲料） </t>
  </si>
  <si>
    <t>江苏润正生物科技有限公司</t>
  </si>
  <si>
    <t>采购材料（棉壳）</t>
  </si>
  <si>
    <t>采购包装材料（纸箱）</t>
  </si>
  <si>
    <t>采购材料及包装材料（棉壳、纸箱）</t>
  </si>
  <si>
    <t>采购设备</t>
  </si>
  <si>
    <t>昆山市定点屠宰加工中心有限公司</t>
  </si>
  <si>
    <t>采购原材料（猪仔）</t>
  </si>
  <si>
    <t>昆山鼎丰农业科技发展有限公司</t>
  </si>
  <si>
    <t>2.5-4.29（84天）</t>
  </si>
  <si>
    <t>养殖场建设</t>
  </si>
  <si>
    <t>2.5-6.28（144天）</t>
  </si>
  <si>
    <t>有机蔬菜</t>
  </si>
  <si>
    <t>2.5-2.25（20天）
2.25-3.24（28天）
3.24-4.25（32天）
4.25-5.1（6天）</t>
  </si>
  <si>
    <t>田好（苏州）农业科技有限公司</t>
  </si>
  <si>
    <t>2.5-6.15（131天）</t>
  </si>
  <si>
    <t xml:space="preserve">采购材料（稻谷） </t>
  </si>
  <si>
    <t>附件3</t>
  </si>
  <si>
    <t>销售平台</t>
  </si>
  <si>
    <t>农产品产地</t>
  </si>
  <si>
    <t>销售收入累计（元）</t>
  </si>
  <si>
    <t>主营产品</t>
  </si>
  <si>
    <t>昆山土人园艺有限公司</t>
  </si>
  <si>
    <t>淘宝</t>
  </si>
  <si>
    <t>昆山</t>
  </si>
  <si>
    <t>多肉植物</t>
  </si>
  <si>
    <t>昆山市周市镇万三食品有限公司</t>
  </si>
  <si>
    <t>天猫</t>
  </si>
  <si>
    <t>万三蹄</t>
  </si>
  <si>
    <t>昆山市阳澄湖蟹谢您蟹业有限公司</t>
  </si>
  <si>
    <t>拼多多</t>
  </si>
  <si>
    <t>周庄特产</t>
  </si>
  <si>
    <t>APP小程序(上膳源）</t>
  </si>
  <si>
    <t>蔬菜</t>
  </si>
  <si>
    <t>昆山市丽达园艺有限公司</t>
  </si>
  <si>
    <t>昆山悦丰岛有机农副产品基地有限公司</t>
  </si>
  <si>
    <t>微信小程序</t>
  </si>
  <si>
    <t>蔬果</t>
  </si>
  <si>
    <t>附件4</t>
  </si>
  <si>
    <t>配送
区域</t>
  </si>
  <si>
    <t>配送方式</t>
  </si>
  <si>
    <t>快递公司配送费用</t>
  </si>
  <si>
    <t>自行配送次数</t>
  </si>
  <si>
    <t>申报金额（元）</t>
  </si>
  <si>
    <t>审核金额（元）</t>
  </si>
  <si>
    <t>昆山益点田农业发展有限公司</t>
  </si>
  <si>
    <t>自行配送</t>
  </si>
  <si>
    <t>无</t>
  </si>
  <si>
    <t>昆山益群农产品有限公司</t>
  </si>
  <si>
    <t>昆山绿色农产品开发有限公司</t>
  </si>
  <si>
    <t>自行配送+快递配送</t>
  </si>
  <si>
    <t>欧耕尼克（昆山）农业科技有限公司</t>
  </si>
  <si>
    <t>昆山历居山水食品有限公司</t>
  </si>
  <si>
    <t>快递配送</t>
  </si>
  <si>
    <t>昆山市优来谷成科创中心</t>
  </si>
  <si>
    <t>昆山市花桥镇福民福农业合作社（普通合伙）</t>
  </si>
  <si>
    <t>昆山东榆农业科技有限公司</t>
  </si>
  <si>
    <t>鲜花</t>
  </si>
  <si>
    <t>附件5</t>
  </si>
  <si>
    <t>生产经营主体</t>
  </si>
  <si>
    <t>所属区镇</t>
  </si>
  <si>
    <t>计划种植面积（亩）</t>
  </si>
  <si>
    <t>区镇核查</t>
  </si>
  <si>
    <t>市级核查</t>
  </si>
  <si>
    <t>应补贴面积
（亩）</t>
  </si>
  <si>
    <t>补贴标准
（元/亩）</t>
  </si>
  <si>
    <t>补贴金额
（元）</t>
  </si>
  <si>
    <t>种植面积</t>
  </si>
  <si>
    <t>档案记录</t>
  </si>
  <si>
    <t>产品质量</t>
  </si>
  <si>
    <t>本地销售</t>
  </si>
  <si>
    <t>高新区</t>
  </si>
  <si>
    <t>齐全</t>
  </si>
  <si>
    <t>安全</t>
  </si>
  <si>
    <t>有记录</t>
  </si>
  <si>
    <t>昆山益谊现代农业科技有限公司</t>
  </si>
  <si>
    <t>张浦镇</t>
  </si>
  <si>
    <t>昆山振东生态农业有限公司</t>
  </si>
  <si>
    <t>周市镇</t>
  </si>
  <si>
    <t>昆山天禾农业发展有限公司</t>
  </si>
  <si>
    <t>昆山长信农业科技发展有限公司</t>
  </si>
  <si>
    <t>巴城镇</t>
  </si>
  <si>
    <t>锦溪镇</t>
  </si>
  <si>
    <t>不足10亩
不予补贴</t>
  </si>
  <si>
    <t>周庄镇</t>
  </si>
  <si>
    <t>江苏三维园艺有限公司</t>
  </si>
  <si>
    <t>千灯镇</t>
  </si>
  <si>
    <t>绝收</t>
  </si>
  <si>
    <t>昆山裕农生态农庄有限公司</t>
  </si>
  <si>
    <t>昆山胜田农业观光有限公司</t>
  </si>
  <si>
    <t>淀山湖镇</t>
  </si>
  <si>
    <t>苏州市国泰实业公司昆山分公司</t>
  </si>
  <si>
    <t>昆山市杨湘泾村果蔬农民专业合作社</t>
  </si>
  <si>
    <t>附件6</t>
  </si>
  <si>
    <t>贷款贴息申报不合格单位</t>
  </si>
  <si>
    <t>不合格原因</t>
  </si>
  <si>
    <t>昆山市水产有限公司</t>
  </si>
  <si>
    <t>未提供发票</t>
  </si>
  <si>
    <t>提供贷款合同为个人贷款合同</t>
  </si>
  <si>
    <t>昆山泰吉食品企业有限公司</t>
  </si>
  <si>
    <t>非国资银行贷款</t>
  </si>
  <si>
    <t>苏州今锦上食品有限公司</t>
  </si>
  <si>
    <t>主营产品为海鲜、小龙虾，非昆山地产农产品</t>
  </si>
  <si>
    <t>苏州澄满堂水产有限公司</t>
  </si>
  <si>
    <t>主营产品为泡沫箱、蟹扣，非昆山地产农产品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</si>
</sst>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%"/>
    <numFmt numFmtId="179" formatCode="0.000%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b/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7.25390625" style="1" customWidth="1"/>
    <col min="2" max="2" width="31.00390625" style="1" customWidth="1"/>
    <col min="3" max="3" width="24.375" style="1" customWidth="1"/>
    <col min="4" max="4" width="10.50390625" style="0" customWidth="1"/>
  </cols>
  <sheetData>
    <row r="1" spans="1:4" ht="45" customHeight="1">
      <c r="A1" s="51" t="s">
        <v>0</v>
      </c>
      <c r="B1" s="52"/>
      <c r="C1" s="52"/>
      <c r="D1" s="52"/>
    </row>
    <row r="2" spans="1:4" ht="45" customHeight="1">
      <c r="A2" s="53" t="s">
        <v>1</v>
      </c>
      <c r="B2" s="54"/>
      <c r="C2" s="54"/>
      <c r="D2" s="54"/>
    </row>
    <row r="3" spans="1:4" ht="36" customHeight="1">
      <c r="A3" s="55" t="s">
        <v>2</v>
      </c>
      <c r="B3" s="55" t="s">
        <v>3</v>
      </c>
      <c r="C3" s="55" t="s">
        <v>4</v>
      </c>
      <c r="D3" s="55" t="s">
        <v>5</v>
      </c>
    </row>
    <row r="4" spans="1:4" ht="36" customHeight="1">
      <c r="A4" s="55">
        <v>1</v>
      </c>
      <c r="B4" s="55" t="s">
        <v>6</v>
      </c>
      <c r="C4" s="56">
        <f>+'贷款贴息'!J18</f>
        <v>292852.1575189042</v>
      </c>
      <c r="D4" s="57"/>
    </row>
    <row r="5" spans="1:4" ht="36" customHeight="1">
      <c r="A5" s="55">
        <v>1</v>
      </c>
      <c r="B5" s="55" t="s">
        <v>7</v>
      </c>
      <c r="C5" s="56">
        <f>+'农产品线上销售'!F10</f>
        <v>260000</v>
      </c>
      <c r="D5" s="55"/>
    </row>
    <row r="6" spans="1:4" ht="36" customHeight="1">
      <c r="A6" s="55">
        <v>2</v>
      </c>
      <c r="B6" s="55" t="s">
        <v>8</v>
      </c>
      <c r="C6" s="56">
        <f>+'农产品无接触配送'!I12</f>
        <v>92804.2</v>
      </c>
      <c r="D6" s="55"/>
    </row>
    <row r="7" spans="1:4" ht="36" customHeight="1">
      <c r="A7" s="58">
        <v>4</v>
      </c>
      <c r="B7" s="55" t="s">
        <v>9</v>
      </c>
      <c r="C7" s="56">
        <v>552400</v>
      </c>
      <c r="D7" s="55"/>
    </row>
    <row r="8" spans="1:4" ht="36" customHeight="1">
      <c r="A8" s="55">
        <v>5</v>
      </c>
      <c r="B8" s="55" t="s">
        <v>10</v>
      </c>
      <c r="C8" s="34">
        <f>C7+C4+C6+C5</f>
        <v>1198056.3575189041</v>
      </c>
      <c r="D8" s="55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6">
      <selection activeCell="E6" sqref="E6"/>
    </sheetView>
  </sheetViews>
  <sheetFormatPr defaultColWidth="9.00390625" defaultRowHeight="14.25"/>
  <cols>
    <col min="1" max="1" width="5.375" style="1" customWidth="1"/>
    <col min="2" max="2" width="15.625" style="1" customWidth="1"/>
    <col min="3" max="3" width="18.375" style="1" customWidth="1"/>
    <col min="4" max="5" width="10.875" style="1" customWidth="1"/>
    <col min="6" max="6" width="5.875" style="1" customWidth="1"/>
    <col min="7" max="7" width="20.75390625" style="1" customWidth="1"/>
    <col min="8" max="8" width="11.00390625" style="1" customWidth="1"/>
    <col min="9" max="9" width="10.75390625" style="1" customWidth="1"/>
    <col min="10" max="10" width="11.875" style="1" customWidth="1"/>
    <col min="13" max="13" width="10.375" style="0" bestFit="1" customWidth="1"/>
  </cols>
  <sheetData>
    <row r="1" spans="1:10" ht="30" customHeight="1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3" t="s">
        <v>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0" customHeight="1">
      <c r="A3" s="6" t="s">
        <v>2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</row>
    <row r="4" spans="1:10" ht="30" customHeight="1">
      <c r="A4" s="6">
        <v>1</v>
      </c>
      <c r="B4" s="6" t="s">
        <v>21</v>
      </c>
      <c r="C4" s="6" t="s">
        <v>22</v>
      </c>
      <c r="D4" s="6">
        <v>2000000</v>
      </c>
      <c r="E4" s="6">
        <v>2000000</v>
      </c>
      <c r="F4" s="6" t="s">
        <v>23</v>
      </c>
      <c r="G4" s="6" t="s">
        <v>24</v>
      </c>
      <c r="H4" s="45">
        <v>0.0041670000000000006</v>
      </c>
      <c r="I4" s="49">
        <v>0.02</v>
      </c>
      <c r="J4" s="33">
        <f>E4*I4/365*146</f>
        <v>16000</v>
      </c>
    </row>
    <row r="5" spans="1:10" ht="30" customHeight="1">
      <c r="A5" s="6">
        <v>2</v>
      </c>
      <c r="B5" s="6" t="s">
        <v>25</v>
      </c>
      <c r="C5" s="6" t="s">
        <v>22</v>
      </c>
      <c r="D5" s="6">
        <v>3000000</v>
      </c>
      <c r="E5" s="6">
        <v>3000000</v>
      </c>
      <c r="F5" s="6" t="s">
        <v>23</v>
      </c>
      <c r="G5" s="6" t="s">
        <v>26</v>
      </c>
      <c r="H5" s="45">
        <v>0.00375</v>
      </c>
      <c r="I5" s="49">
        <v>0.02</v>
      </c>
      <c r="J5" s="33">
        <f aca="true" t="shared" si="0" ref="J4:J9">E5*I5/365*146</f>
        <v>24000</v>
      </c>
    </row>
    <row r="6" spans="1:10" ht="30" customHeight="1">
      <c r="A6" s="6">
        <v>3</v>
      </c>
      <c r="B6" s="6"/>
      <c r="C6" s="6" t="s">
        <v>22</v>
      </c>
      <c r="D6" s="6">
        <v>4000000</v>
      </c>
      <c r="E6" s="6">
        <v>4000000</v>
      </c>
      <c r="F6" s="6" t="s">
        <v>23</v>
      </c>
      <c r="G6" s="6" t="s">
        <v>27</v>
      </c>
      <c r="H6" s="45">
        <v>0.00375</v>
      </c>
      <c r="I6" s="49">
        <v>0.02</v>
      </c>
      <c r="J6" s="33">
        <f t="shared" si="0"/>
        <v>32000</v>
      </c>
    </row>
    <row r="7" spans="1:10" ht="30" customHeight="1">
      <c r="A7" s="6">
        <v>4</v>
      </c>
      <c r="B7" s="6"/>
      <c r="C7" s="6" t="s">
        <v>22</v>
      </c>
      <c r="D7" s="6">
        <v>7000000</v>
      </c>
      <c r="E7" s="6">
        <v>7000000</v>
      </c>
      <c r="F7" s="6" t="s">
        <v>23</v>
      </c>
      <c r="G7" s="6" t="s">
        <v>28</v>
      </c>
      <c r="H7" s="45">
        <v>0.00375</v>
      </c>
      <c r="I7" s="49">
        <v>0.02</v>
      </c>
      <c r="J7" s="33">
        <f t="shared" si="0"/>
        <v>56000</v>
      </c>
    </row>
    <row r="8" spans="1:10" ht="30" customHeight="1">
      <c r="A8" s="6">
        <v>5</v>
      </c>
      <c r="B8" s="6"/>
      <c r="C8" s="6" t="s">
        <v>22</v>
      </c>
      <c r="D8" s="6">
        <v>9000000</v>
      </c>
      <c r="E8" s="6">
        <f>9000000-742684.4</f>
        <v>8257315.6</v>
      </c>
      <c r="F8" s="6" t="s">
        <v>23</v>
      </c>
      <c r="G8" s="6" t="s">
        <v>29</v>
      </c>
      <c r="H8" s="45">
        <v>0.00471</v>
      </c>
      <c r="I8" s="49">
        <v>0.02</v>
      </c>
      <c r="J8" s="33">
        <f t="shared" si="0"/>
        <v>66058.5248</v>
      </c>
    </row>
    <row r="9" spans="1:10" ht="30" customHeight="1">
      <c r="A9" s="6">
        <v>6</v>
      </c>
      <c r="B9" s="6" t="s">
        <v>30</v>
      </c>
      <c r="C9" s="6" t="s">
        <v>22</v>
      </c>
      <c r="D9" s="6">
        <v>9000000</v>
      </c>
      <c r="E9" s="6">
        <v>9000000</v>
      </c>
      <c r="F9" s="6" t="s">
        <v>23</v>
      </c>
      <c r="G9" s="6" t="s">
        <v>31</v>
      </c>
      <c r="H9" s="45">
        <v>0.00395</v>
      </c>
      <c r="I9" s="49">
        <v>0.02</v>
      </c>
      <c r="J9" s="33">
        <f t="shared" si="0"/>
        <v>72000</v>
      </c>
    </row>
    <row r="10" spans="1:10" ht="30" customHeight="1">
      <c r="A10" s="6">
        <v>7</v>
      </c>
      <c r="B10" s="46" t="s">
        <v>32</v>
      </c>
      <c r="C10" s="6" t="s">
        <v>33</v>
      </c>
      <c r="D10" s="6">
        <v>5000000</v>
      </c>
      <c r="E10" s="6">
        <f>53855.2+725904.2+684600</f>
        <v>1464359.4</v>
      </c>
      <c r="F10" s="6" t="s">
        <v>23</v>
      </c>
      <c r="G10" s="6" t="s">
        <v>34</v>
      </c>
      <c r="H10" s="45">
        <v>0.00475</v>
      </c>
      <c r="I10" s="49">
        <v>0.02</v>
      </c>
      <c r="J10" s="33">
        <f>E10*I10/365*84</f>
        <v>6740.065183561643</v>
      </c>
    </row>
    <row r="11" spans="1:10" ht="30" customHeight="1">
      <c r="A11" s="6">
        <v>8</v>
      </c>
      <c r="B11" s="47"/>
      <c r="C11" s="6" t="s">
        <v>35</v>
      </c>
      <c r="D11" s="6">
        <v>1000000</v>
      </c>
      <c r="E11" s="6">
        <v>1000000</v>
      </c>
      <c r="F11" s="6" t="s">
        <v>23</v>
      </c>
      <c r="G11" s="6" t="s">
        <v>36</v>
      </c>
      <c r="H11" s="45">
        <v>0.00435</v>
      </c>
      <c r="I11" s="49">
        <v>0.02</v>
      </c>
      <c r="J11" s="33">
        <f>E11*I11/365*144</f>
        <v>7890.410958904109</v>
      </c>
    </row>
    <row r="12" spans="1:10" ht="30" customHeight="1">
      <c r="A12" s="6">
        <v>9</v>
      </c>
      <c r="B12" s="47"/>
      <c r="C12" s="46" t="s">
        <v>37</v>
      </c>
      <c r="D12" s="6">
        <v>416666.69</v>
      </c>
      <c r="E12" s="6">
        <v>416666.69</v>
      </c>
      <c r="F12" s="6" t="s">
        <v>23</v>
      </c>
      <c r="G12" s="6" t="s">
        <v>36</v>
      </c>
      <c r="H12" s="45">
        <v>0.00435</v>
      </c>
      <c r="I12" s="49">
        <v>0.02</v>
      </c>
      <c r="J12" s="33">
        <f>E12*I12/365*20</f>
        <v>456.62103013698635</v>
      </c>
    </row>
    <row r="13" spans="1:10" ht="30" customHeight="1">
      <c r="A13" s="6">
        <v>10</v>
      </c>
      <c r="B13" s="47"/>
      <c r="C13" s="47"/>
      <c r="D13" s="6">
        <v>333333.36</v>
      </c>
      <c r="E13" s="6">
        <v>333333.36</v>
      </c>
      <c r="F13" s="6" t="s">
        <v>23</v>
      </c>
      <c r="G13" s="6" t="s">
        <v>36</v>
      </c>
      <c r="H13" s="45">
        <v>0.00435</v>
      </c>
      <c r="I13" s="49">
        <v>0.02</v>
      </c>
      <c r="J13" s="33">
        <f>E13*I13/365*28</f>
        <v>511.4155660273973</v>
      </c>
    </row>
    <row r="14" spans="1:10" ht="30" customHeight="1">
      <c r="A14" s="6">
        <v>11</v>
      </c>
      <c r="B14" s="47"/>
      <c r="C14" s="47"/>
      <c r="D14" s="6">
        <v>250000.03</v>
      </c>
      <c r="E14" s="6">
        <v>250000.03</v>
      </c>
      <c r="F14" s="6" t="s">
        <v>23</v>
      </c>
      <c r="G14" s="6" t="s">
        <v>36</v>
      </c>
      <c r="H14" s="45">
        <v>0.00435</v>
      </c>
      <c r="I14" s="49">
        <v>0.02</v>
      </c>
      <c r="J14" s="33">
        <f>E14*I14/365*32</f>
        <v>438.3562169863014</v>
      </c>
    </row>
    <row r="15" spans="1:10" ht="30" customHeight="1">
      <c r="A15" s="6">
        <v>12</v>
      </c>
      <c r="B15" s="48"/>
      <c r="C15" s="48"/>
      <c r="D15" s="6">
        <v>166666.7</v>
      </c>
      <c r="E15" s="6">
        <v>166666.7</v>
      </c>
      <c r="F15" s="6" t="s">
        <v>23</v>
      </c>
      <c r="G15" s="6" t="s">
        <v>36</v>
      </c>
      <c r="H15" s="45">
        <v>0.00435</v>
      </c>
      <c r="I15" s="49">
        <v>0.02</v>
      </c>
      <c r="J15" s="33">
        <f>E15*I15/365*6</f>
        <v>54.79453150684932</v>
      </c>
    </row>
    <row r="16" spans="1:10" ht="30" customHeight="1">
      <c r="A16" s="6">
        <v>13</v>
      </c>
      <c r="B16" s="6" t="s">
        <v>38</v>
      </c>
      <c r="C16" s="6" t="s">
        <v>39</v>
      </c>
      <c r="D16" s="6">
        <v>1000000</v>
      </c>
      <c r="E16" s="6">
        <v>1000000</v>
      </c>
      <c r="F16" s="6" t="s">
        <v>23</v>
      </c>
      <c r="G16" s="6" t="s">
        <v>40</v>
      </c>
      <c r="H16" s="45">
        <v>0.00522</v>
      </c>
      <c r="I16" s="49">
        <v>0.02</v>
      </c>
      <c r="J16" s="33">
        <f>E16*I16/365*131</f>
        <v>7178.082191780822</v>
      </c>
    </row>
    <row r="17" spans="1:10" ht="30" customHeight="1">
      <c r="A17" s="6">
        <v>14</v>
      </c>
      <c r="B17" s="6"/>
      <c r="C17" s="6" t="s">
        <v>22</v>
      </c>
      <c r="D17" s="6">
        <v>1200000</v>
      </c>
      <c r="E17" s="6">
        <v>440485.88</v>
      </c>
      <c r="F17" s="6" t="s">
        <v>23</v>
      </c>
      <c r="G17" s="6" t="s">
        <v>40</v>
      </c>
      <c r="H17" s="45">
        <v>0.0068000000000000005</v>
      </c>
      <c r="I17" s="49">
        <v>0.02</v>
      </c>
      <c r="J17" s="33">
        <f>E17*I17/365*146</f>
        <v>3523.88704</v>
      </c>
    </row>
    <row r="18" spans="1:10" ht="30" customHeight="1">
      <c r="A18" s="6">
        <v>15</v>
      </c>
      <c r="B18" s="6" t="s">
        <v>10</v>
      </c>
      <c r="C18" s="6"/>
      <c r="D18" s="6"/>
      <c r="E18" s="6"/>
      <c r="F18" s="6"/>
      <c r="G18" s="6"/>
      <c r="H18" s="45"/>
      <c r="I18" s="50"/>
      <c r="J18" s="34">
        <f>SUM(J4:J17)</f>
        <v>292852.1575189042</v>
      </c>
    </row>
  </sheetData>
  <sheetProtection/>
  <mergeCells count="6">
    <mergeCell ref="A1:J1"/>
    <mergeCell ref="A2:J2"/>
    <mergeCell ref="B5:B8"/>
    <mergeCell ref="B10:B15"/>
    <mergeCell ref="B16:B17"/>
    <mergeCell ref="C12:C15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5.875" style="1" customWidth="1"/>
    <col min="2" max="2" width="30.00390625" style="1" customWidth="1"/>
    <col min="3" max="3" width="19.00390625" style="1" customWidth="1"/>
    <col min="4" max="4" width="11.50390625" style="1" customWidth="1"/>
    <col min="5" max="6" width="20.125" style="1" customWidth="1"/>
    <col min="7" max="7" width="14.25390625" style="1" customWidth="1"/>
    <col min="8" max="8" width="9.125" style="1" customWidth="1"/>
    <col min="9" max="9" width="10.625" style="1" customWidth="1"/>
    <col min="10" max="10" width="8.375" style="0" customWidth="1"/>
    <col min="12" max="12" width="11.50390625" style="0" bestFit="1" customWidth="1"/>
  </cols>
  <sheetData>
    <row r="1" spans="1:9" ht="36" customHeight="1">
      <c r="A1" s="9" t="s">
        <v>41</v>
      </c>
      <c r="B1" s="10"/>
      <c r="C1" s="10"/>
      <c r="D1" s="10"/>
      <c r="E1" s="10"/>
      <c r="F1" s="10"/>
      <c r="G1" s="11"/>
      <c r="H1" s="36"/>
      <c r="I1" s="36"/>
    </row>
    <row r="2" spans="1:9" ht="36" customHeight="1">
      <c r="A2" s="37" t="s">
        <v>7</v>
      </c>
      <c r="B2" s="37"/>
      <c r="C2" s="37"/>
      <c r="D2" s="37"/>
      <c r="E2" s="37"/>
      <c r="F2" s="37"/>
      <c r="G2" s="37"/>
      <c r="H2" s="36"/>
      <c r="I2" s="36"/>
    </row>
    <row r="3" spans="1:10" ht="36" customHeight="1">
      <c r="A3" s="6" t="s">
        <v>2</v>
      </c>
      <c r="B3" s="6" t="s">
        <v>12</v>
      </c>
      <c r="C3" s="6" t="s">
        <v>42</v>
      </c>
      <c r="D3" s="6" t="s">
        <v>43</v>
      </c>
      <c r="E3" s="6" t="s">
        <v>44</v>
      </c>
      <c r="F3" s="6" t="s">
        <v>20</v>
      </c>
      <c r="G3" s="6" t="s">
        <v>45</v>
      </c>
      <c r="H3" s="38"/>
      <c r="I3" s="38"/>
      <c r="J3" s="40"/>
    </row>
    <row r="4" spans="1:10" ht="36" customHeight="1">
      <c r="A4" s="6">
        <v>1</v>
      </c>
      <c r="B4" s="6" t="s">
        <v>46</v>
      </c>
      <c r="C4" s="6" t="s">
        <v>47</v>
      </c>
      <c r="D4" s="6" t="s">
        <v>48</v>
      </c>
      <c r="E4" s="6">
        <f>955991.17+61050.51</f>
        <v>1017041.68</v>
      </c>
      <c r="F4" s="6">
        <v>50000</v>
      </c>
      <c r="G4" s="6" t="s">
        <v>49</v>
      </c>
      <c r="H4" s="38"/>
      <c r="I4" s="38"/>
      <c r="J4" s="40"/>
    </row>
    <row r="5" spans="1:10" ht="36" customHeight="1">
      <c r="A5" s="6">
        <v>2</v>
      </c>
      <c r="B5" s="6" t="s">
        <v>50</v>
      </c>
      <c r="C5" s="6" t="s">
        <v>51</v>
      </c>
      <c r="D5" s="6" t="s">
        <v>48</v>
      </c>
      <c r="E5" s="6">
        <v>3023734</v>
      </c>
      <c r="F5" s="6">
        <v>50000</v>
      </c>
      <c r="G5" s="6" t="s">
        <v>52</v>
      </c>
      <c r="H5" s="38"/>
      <c r="I5" s="38"/>
      <c r="J5" s="40"/>
    </row>
    <row r="6" spans="1:10" ht="36" customHeight="1">
      <c r="A6" s="6">
        <v>3</v>
      </c>
      <c r="B6" s="6" t="s">
        <v>53</v>
      </c>
      <c r="C6" s="6" t="s">
        <v>54</v>
      </c>
      <c r="D6" s="6" t="s">
        <v>48</v>
      </c>
      <c r="E6" s="6">
        <v>1250000</v>
      </c>
      <c r="F6" s="6">
        <v>50000</v>
      </c>
      <c r="G6" s="6" t="s">
        <v>55</v>
      </c>
      <c r="H6" s="38"/>
      <c r="I6" s="38"/>
      <c r="J6" s="40"/>
    </row>
    <row r="7" spans="1:10" ht="36" customHeight="1">
      <c r="A7" s="6">
        <v>4</v>
      </c>
      <c r="B7" s="6" t="s">
        <v>32</v>
      </c>
      <c r="C7" s="6" t="s">
        <v>56</v>
      </c>
      <c r="D7" s="6" t="s">
        <v>48</v>
      </c>
      <c r="E7" s="6">
        <v>2386000</v>
      </c>
      <c r="F7" s="6">
        <v>50000</v>
      </c>
      <c r="G7" s="6" t="s">
        <v>57</v>
      </c>
      <c r="H7" s="38"/>
      <c r="I7" s="38"/>
      <c r="J7" s="40"/>
    </row>
    <row r="8" spans="1:10" ht="36" customHeight="1">
      <c r="A8" s="6">
        <v>5</v>
      </c>
      <c r="B8" s="6" t="s">
        <v>58</v>
      </c>
      <c r="C8" s="6" t="s">
        <v>47</v>
      </c>
      <c r="D8" s="6" t="s">
        <v>48</v>
      </c>
      <c r="E8" s="6">
        <v>221108.58</v>
      </c>
      <c r="F8" s="6">
        <v>10000</v>
      </c>
      <c r="G8" s="6" t="s">
        <v>49</v>
      </c>
      <c r="H8" s="38"/>
      <c r="I8" s="38"/>
      <c r="J8" s="40"/>
    </row>
    <row r="9" spans="1:10" ht="36" customHeight="1">
      <c r="A9" s="6">
        <v>6</v>
      </c>
      <c r="B9" s="6" t="s">
        <v>59</v>
      </c>
      <c r="C9" s="6" t="s">
        <v>60</v>
      </c>
      <c r="D9" s="6" t="s">
        <v>48</v>
      </c>
      <c r="E9" s="6">
        <v>1046621.73</v>
      </c>
      <c r="F9" s="6">
        <v>50000</v>
      </c>
      <c r="G9" s="6" t="s">
        <v>61</v>
      </c>
      <c r="H9" s="38"/>
      <c r="I9" s="38"/>
      <c r="J9" s="40"/>
    </row>
    <row r="10" spans="1:10" ht="36" customHeight="1">
      <c r="A10" s="6">
        <v>7</v>
      </c>
      <c r="B10" s="6" t="s">
        <v>10</v>
      </c>
      <c r="C10" s="6"/>
      <c r="D10" s="6"/>
      <c r="E10" s="6"/>
      <c r="F10" s="39">
        <f>SUM(F4:F9)</f>
        <v>260000</v>
      </c>
      <c r="G10" s="6"/>
      <c r="H10" s="31"/>
      <c r="I10" s="31"/>
      <c r="J10" s="40"/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5.875" style="1" customWidth="1"/>
    <col min="2" max="2" width="30.00390625" style="1" customWidth="1"/>
    <col min="3" max="4" width="8.25390625" style="1" customWidth="1"/>
    <col min="5" max="5" width="17.875" style="1" customWidth="1"/>
    <col min="6" max="6" width="11.625" style="1" customWidth="1"/>
    <col min="7" max="7" width="9.875" style="1" customWidth="1"/>
    <col min="8" max="8" width="9.125" style="1" customWidth="1"/>
    <col min="9" max="9" width="10.625" style="1" customWidth="1"/>
    <col min="10" max="10" width="8.375" style="0" customWidth="1"/>
    <col min="12" max="12" width="11.50390625" style="0" bestFit="1" customWidth="1"/>
  </cols>
  <sheetData>
    <row r="1" spans="1:10" ht="36" customHeight="1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32"/>
    </row>
    <row r="2" spans="1:10" ht="36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6" customHeight="1">
      <c r="A3" s="30" t="s">
        <v>2</v>
      </c>
      <c r="B3" s="30" t="s">
        <v>12</v>
      </c>
      <c r="C3" s="30" t="s">
        <v>43</v>
      </c>
      <c r="D3" s="30" t="s">
        <v>63</v>
      </c>
      <c r="E3" s="30" t="s">
        <v>64</v>
      </c>
      <c r="F3" s="30" t="s">
        <v>65</v>
      </c>
      <c r="G3" s="30" t="s">
        <v>66</v>
      </c>
      <c r="H3" s="30" t="s">
        <v>67</v>
      </c>
      <c r="I3" s="30" t="s">
        <v>68</v>
      </c>
      <c r="J3" s="30" t="s">
        <v>45</v>
      </c>
    </row>
    <row r="4" spans="1:10" ht="36" customHeight="1">
      <c r="A4" s="6">
        <v>1</v>
      </c>
      <c r="B4" s="6" t="s">
        <v>69</v>
      </c>
      <c r="C4" s="6" t="s">
        <v>48</v>
      </c>
      <c r="D4" s="6" t="s">
        <v>48</v>
      </c>
      <c r="E4" s="6" t="s">
        <v>70</v>
      </c>
      <c r="F4" s="6" t="s">
        <v>71</v>
      </c>
      <c r="G4" s="6">
        <v>3446</v>
      </c>
      <c r="H4" s="6">
        <v>17230</v>
      </c>
      <c r="I4" s="6">
        <f>+G4*5</f>
        <v>17230</v>
      </c>
      <c r="J4" s="6" t="s">
        <v>61</v>
      </c>
    </row>
    <row r="5" spans="1:10" ht="36" customHeight="1">
      <c r="A5" s="6">
        <v>2</v>
      </c>
      <c r="B5" s="6" t="s">
        <v>72</v>
      </c>
      <c r="C5" s="6" t="s">
        <v>48</v>
      </c>
      <c r="D5" s="6" t="s">
        <v>48</v>
      </c>
      <c r="E5" s="6" t="s">
        <v>70</v>
      </c>
      <c r="F5" s="6" t="s">
        <v>71</v>
      </c>
      <c r="G5" s="6">
        <v>1167</v>
      </c>
      <c r="H5" s="6">
        <v>78000</v>
      </c>
      <c r="I5" s="6">
        <f>+G5*5</f>
        <v>5835</v>
      </c>
      <c r="J5" s="6" t="s">
        <v>61</v>
      </c>
    </row>
    <row r="6" spans="1:10" ht="36" customHeight="1">
      <c r="A6" s="6">
        <v>3</v>
      </c>
      <c r="B6" s="6" t="s">
        <v>73</v>
      </c>
      <c r="C6" s="6" t="s">
        <v>48</v>
      </c>
      <c r="D6" s="6" t="s">
        <v>48</v>
      </c>
      <c r="E6" s="6" t="s">
        <v>74</v>
      </c>
      <c r="F6" s="6">
        <f>1637+4779.8+732.6+2230+80+1344+94+15</f>
        <v>10912.400000000001</v>
      </c>
      <c r="G6" s="31">
        <v>7035</v>
      </c>
      <c r="H6" s="6">
        <v>55100</v>
      </c>
      <c r="I6" s="33">
        <f>+F6*0.5+7035*5</f>
        <v>40631.2</v>
      </c>
      <c r="J6" s="6" t="s">
        <v>61</v>
      </c>
    </row>
    <row r="7" spans="1:10" ht="36" customHeight="1">
      <c r="A7" s="6">
        <v>4</v>
      </c>
      <c r="B7" s="6" t="s">
        <v>75</v>
      </c>
      <c r="C7" s="6" t="s">
        <v>48</v>
      </c>
      <c r="D7" s="6" t="s">
        <v>48</v>
      </c>
      <c r="E7" s="6" t="s">
        <v>70</v>
      </c>
      <c r="F7" s="6" t="s">
        <v>71</v>
      </c>
      <c r="G7" s="6">
        <v>2088</v>
      </c>
      <c r="H7" s="6">
        <v>10400</v>
      </c>
      <c r="I7" s="6">
        <f>+G7*5</f>
        <v>10440</v>
      </c>
      <c r="J7" s="6" t="s">
        <v>61</v>
      </c>
    </row>
    <row r="8" spans="1:10" ht="36" customHeight="1">
      <c r="A8" s="6">
        <v>5</v>
      </c>
      <c r="B8" s="6" t="s">
        <v>76</v>
      </c>
      <c r="C8" s="6" t="s">
        <v>48</v>
      </c>
      <c r="D8" s="6" t="s">
        <v>48</v>
      </c>
      <c r="E8" s="6" t="s">
        <v>77</v>
      </c>
      <c r="F8" s="6">
        <v>3113</v>
      </c>
      <c r="G8" s="6" t="s">
        <v>71</v>
      </c>
      <c r="H8" s="6">
        <v>3113</v>
      </c>
      <c r="I8" s="6">
        <v>1556</v>
      </c>
      <c r="J8" s="6" t="s">
        <v>61</v>
      </c>
    </row>
    <row r="9" spans="1:10" ht="36" customHeight="1">
      <c r="A9" s="6">
        <v>6</v>
      </c>
      <c r="B9" s="6" t="s">
        <v>78</v>
      </c>
      <c r="C9" s="6" t="s">
        <v>48</v>
      </c>
      <c r="D9" s="6" t="s">
        <v>48</v>
      </c>
      <c r="E9" s="6" t="s">
        <v>70</v>
      </c>
      <c r="F9" s="6" t="s">
        <v>71</v>
      </c>
      <c r="G9" s="6">
        <v>351</v>
      </c>
      <c r="H9" s="6">
        <v>58700</v>
      </c>
      <c r="I9" s="6">
        <v>1756</v>
      </c>
      <c r="J9" s="6" t="s">
        <v>61</v>
      </c>
    </row>
    <row r="10" spans="1:10" ht="36" customHeight="1">
      <c r="A10" s="6">
        <v>7</v>
      </c>
      <c r="B10" s="6" t="s">
        <v>79</v>
      </c>
      <c r="C10" s="6" t="s">
        <v>48</v>
      </c>
      <c r="D10" s="6" t="s">
        <v>48</v>
      </c>
      <c r="E10" s="6" t="s">
        <v>74</v>
      </c>
      <c r="F10" s="6">
        <v>973.7</v>
      </c>
      <c r="G10" s="6">
        <f>24*3-1</f>
        <v>71</v>
      </c>
      <c r="H10" s="6">
        <v>2000</v>
      </c>
      <c r="I10" s="6">
        <v>841</v>
      </c>
      <c r="J10" s="6" t="s">
        <v>61</v>
      </c>
    </row>
    <row r="11" spans="1:10" ht="36" customHeight="1">
      <c r="A11" s="6">
        <v>8</v>
      </c>
      <c r="B11" s="6" t="s">
        <v>80</v>
      </c>
      <c r="C11" s="6" t="s">
        <v>48</v>
      </c>
      <c r="D11" s="6" t="s">
        <v>48</v>
      </c>
      <c r="E11" s="6" t="s">
        <v>70</v>
      </c>
      <c r="F11" s="6" t="s">
        <v>71</v>
      </c>
      <c r="G11" s="6">
        <v>2903</v>
      </c>
      <c r="H11" s="6">
        <f>3062*5</f>
        <v>15310</v>
      </c>
      <c r="I11" s="6">
        <f>+G11*5</f>
        <v>14515</v>
      </c>
      <c r="J11" s="6" t="s">
        <v>81</v>
      </c>
    </row>
    <row r="12" spans="1:10" ht="36" customHeight="1">
      <c r="A12" s="6">
        <v>9</v>
      </c>
      <c r="B12" s="6" t="s">
        <v>10</v>
      </c>
      <c r="C12" s="6"/>
      <c r="D12" s="6"/>
      <c r="E12" s="6"/>
      <c r="F12" s="6"/>
      <c r="G12" s="6"/>
      <c r="H12" s="6"/>
      <c r="I12" s="34">
        <f>SUM(I4:I11)</f>
        <v>92804.2</v>
      </c>
      <c r="J12" s="35"/>
    </row>
  </sheetData>
  <sheetProtection/>
  <mergeCells count="2">
    <mergeCell ref="A1:J1"/>
    <mergeCell ref="A2:J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7.50390625" style="8" customWidth="1"/>
    <col min="2" max="2" width="34.50390625" style="8" customWidth="1"/>
    <col min="3" max="3" width="11.00390625" style="8" customWidth="1"/>
    <col min="4" max="4" width="12.875" style="8" customWidth="1"/>
    <col min="5" max="12" width="7.75390625" style="8" customWidth="1"/>
    <col min="13" max="13" width="11.375" style="8" customWidth="1"/>
    <col min="14" max="14" width="10.375" style="8" customWidth="1"/>
    <col min="15" max="15" width="10.00390625" style="8" customWidth="1"/>
    <col min="16" max="16384" width="9.00390625" style="8" customWidth="1"/>
  </cols>
  <sheetData>
    <row r="1" spans="1:15" s="8" customFormat="1" ht="14.25">
      <c r="A1" s="9" t="s">
        <v>82</v>
      </c>
      <c r="B1" s="10"/>
      <c r="C1" s="11"/>
      <c r="D1" s="9"/>
      <c r="E1" s="10"/>
      <c r="F1" s="11"/>
      <c r="G1" s="9"/>
      <c r="H1" s="10"/>
      <c r="I1" s="11"/>
      <c r="J1" s="9"/>
      <c r="K1" s="10"/>
      <c r="L1" s="11"/>
      <c r="M1" s="9"/>
      <c r="N1" s="10"/>
      <c r="O1" s="11"/>
    </row>
    <row r="2" spans="1:15" ht="22.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" customHeight="1">
      <c r="A3" s="13" t="s">
        <v>2</v>
      </c>
      <c r="B3" s="13" t="s">
        <v>83</v>
      </c>
      <c r="C3" s="13" t="s">
        <v>84</v>
      </c>
      <c r="D3" s="13" t="s">
        <v>85</v>
      </c>
      <c r="E3" s="14" t="s">
        <v>86</v>
      </c>
      <c r="F3" s="14"/>
      <c r="G3" s="14"/>
      <c r="H3" s="14"/>
      <c r="I3" s="14" t="s">
        <v>87</v>
      </c>
      <c r="J3" s="14"/>
      <c r="K3" s="14"/>
      <c r="L3" s="14"/>
      <c r="M3" s="23" t="s">
        <v>88</v>
      </c>
      <c r="N3" s="16" t="s">
        <v>89</v>
      </c>
      <c r="O3" s="16" t="s">
        <v>90</v>
      </c>
    </row>
    <row r="4" spans="1:15" ht="33" customHeight="1">
      <c r="A4" s="13"/>
      <c r="B4" s="13"/>
      <c r="C4" s="13"/>
      <c r="D4" s="13"/>
      <c r="E4" s="15" t="s">
        <v>91</v>
      </c>
      <c r="F4" s="16" t="s">
        <v>92</v>
      </c>
      <c r="G4" s="16" t="s">
        <v>93</v>
      </c>
      <c r="H4" s="16" t="s">
        <v>94</v>
      </c>
      <c r="I4" s="15" t="s">
        <v>91</v>
      </c>
      <c r="J4" s="16" t="s">
        <v>92</v>
      </c>
      <c r="K4" s="16" t="s">
        <v>93</v>
      </c>
      <c r="L4" s="16" t="s">
        <v>94</v>
      </c>
      <c r="M4" s="24"/>
      <c r="N4" s="14"/>
      <c r="O4" s="14"/>
    </row>
    <row r="5" spans="1:15" ht="30" customHeight="1">
      <c r="A5" s="17">
        <v>1</v>
      </c>
      <c r="B5" s="18" t="s">
        <v>78</v>
      </c>
      <c r="C5" s="17" t="s">
        <v>95</v>
      </c>
      <c r="D5" s="17">
        <v>135</v>
      </c>
      <c r="E5" s="15">
        <v>135</v>
      </c>
      <c r="F5" s="14" t="s">
        <v>96</v>
      </c>
      <c r="G5" s="14" t="s">
        <v>97</v>
      </c>
      <c r="H5" s="14" t="s">
        <v>98</v>
      </c>
      <c r="I5" s="15">
        <v>135</v>
      </c>
      <c r="J5" s="14" t="s">
        <v>96</v>
      </c>
      <c r="K5" s="14" t="s">
        <v>97</v>
      </c>
      <c r="L5" s="14" t="s">
        <v>98</v>
      </c>
      <c r="M5" s="14">
        <v>135</v>
      </c>
      <c r="N5" s="14">
        <v>1000</v>
      </c>
      <c r="O5" s="14">
        <f aca="true" t="shared" si="0" ref="O5:O12">M5*N5</f>
        <v>135000</v>
      </c>
    </row>
    <row r="6" spans="1:15" ht="30" customHeight="1">
      <c r="A6" s="17">
        <v>2</v>
      </c>
      <c r="B6" s="18" t="s">
        <v>72</v>
      </c>
      <c r="C6" s="17" t="s">
        <v>95</v>
      </c>
      <c r="D6" s="18">
        <v>48.5</v>
      </c>
      <c r="E6" s="15">
        <v>48.5</v>
      </c>
      <c r="F6" s="14" t="s">
        <v>96</v>
      </c>
      <c r="G6" s="14" t="s">
        <v>97</v>
      </c>
      <c r="H6" s="14" t="s">
        <v>98</v>
      </c>
      <c r="I6" s="15">
        <v>48.5</v>
      </c>
      <c r="J6" s="14" t="s">
        <v>96</v>
      </c>
      <c r="K6" s="14" t="s">
        <v>97</v>
      </c>
      <c r="L6" s="14" t="s">
        <v>98</v>
      </c>
      <c r="M6" s="14">
        <v>48.5</v>
      </c>
      <c r="N6" s="14">
        <v>1000</v>
      </c>
      <c r="O6" s="14">
        <f t="shared" si="0"/>
        <v>48500</v>
      </c>
    </row>
    <row r="7" spans="1:15" ht="30" customHeight="1">
      <c r="A7" s="17">
        <v>3</v>
      </c>
      <c r="B7" s="19" t="s">
        <v>99</v>
      </c>
      <c r="C7" s="17" t="s">
        <v>100</v>
      </c>
      <c r="D7" s="17">
        <v>74.5</v>
      </c>
      <c r="E7" s="15">
        <v>74.5</v>
      </c>
      <c r="F7" s="14" t="s">
        <v>96</v>
      </c>
      <c r="G7" s="14" t="s">
        <v>97</v>
      </c>
      <c r="H7" s="14" t="s">
        <v>98</v>
      </c>
      <c r="I7" s="15">
        <v>74.5</v>
      </c>
      <c r="J7" s="14" t="s">
        <v>96</v>
      </c>
      <c r="K7" s="14" t="s">
        <v>97</v>
      </c>
      <c r="L7" s="14" t="s">
        <v>98</v>
      </c>
      <c r="M7" s="14">
        <v>74.5</v>
      </c>
      <c r="N7" s="14">
        <v>1000</v>
      </c>
      <c r="O7" s="14">
        <f t="shared" si="0"/>
        <v>74500</v>
      </c>
    </row>
    <row r="8" spans="1:15" ht="30" customHeight="1">
      <c r="A8" s="17">
        <v>4</v>
      </c>
      <c r="B8" s="18" t="s">
        <v>101</v>
      </c>
      <c r="C8" s="17" t="s">
        <v>102</v>
      </c>
      <c r="D8" s="17">
        <v>84</v>
      </c>
      <c r="E8" s="15">
        <v>84</v>
      </c>
      <c r="F8" s="14" t="s">
        <v>96</v>
      </c>
      <c r="G8" s="14" t="s">
        <v>97</v>
      </c>
      <c r="H8" s="14" t="s">
        <v>98</v>
      </c>
      <c r="I8" s="15">
        <v>84</v>
      </c>
      <c r="J8" s="14" t="s">
        <v>96</v>
      </c>
      <c r="K8" s="14" t="s">
        <v>97</v>
      </c>
      <c r="L8" s="14" t="s">
        <v>98</v>
      </c>
      <c r="M8" s="14">
        <v>84</v>
      </c>
      <c r="N8" s="14">
        <v>1000</v>
      </c>
      <c r="O8" s="14">
        <f t="shared" si="0"/>
        <v>84000</v>
      </c>
    </row>
    <row r="9" spans="1:15" ht="30" customHeight="1">
      <c r="A9" s="17">
        <v>5</v>
      </c>
      <c r="B9" s="18" t="s">
        <v>103</v>
      </c>
      <c r="C9" s="17" t="s">
        <v>102</v>
      </c>
      <c r="D9" s="17">
        <v>32</v>
      </c>
      <c r="E9" s="15">
        <v>32</v>
      </c>
      <c r="F9" s="14" t="s">
        <v>96</v>
      </c>
      <c r="G9" s="14" t="s">
        <v>97</v>
      </c>
      <c r="H9" s="14" t="s">
        <v>98</v>
      </c>
      <c r="I9" s="15">
        <v>32</v>
      </c>
      <c r="J9" s="14" t="s">
        <v>96</v>
      </c>
      <c r="K9" s="14" t="s">
        <v>97</v>
      </c>
      <c r="L9" s="14" t="s">
        <v>98</v>
      </c>
      <c r="M9" s="14">
        <v>32</v>
      </c>
      <c r="N9" s="14">
        <v>1000</v>
      </c>
      <c r="O9" s="14">
        <f t="shared" si="0"/>
        <v>32000</v>
      </c>
    </row>
    <row r="10" spans="1:15" ht="30" customHeight="1">
      <c r="A10" s="17">
        <v>6</v>
      </c>
      <c r="B10" s="18" t="s">
        <v>104</v>
      </c>
      <c r="C10" s="17" t="s">
        <v>102</v>
      </c>
      <c r="D10" s="17">
        <v>63</v>
      </c>
      <c r="E10" s="15">
        <v>63</v>
      </c>
      <c r="F10" s="14" t="s">
        <v>96</v>
      </c>
      <c r="G10" s="14" t="s">
        <v>97</v>
      </c>
      <c r="H10" s="14" t="s">
        <v>98</v>
      </c>
      <c r="I10" s="15">
        <v>63</v>
      </c>
      <c r="J10" s="14" t="s">
        <v>96</v>
      </c>
      <c r="K10" s="14" t="s">
        <v>97</v>
      </c>
      <c r="L10" s="14" t="s">
        <v>98</v>
      </c>
      <c r="M10" s="14">
        <v>63</v>
      </c>
      <c r="N10" s="14">
        <v>1000</v>
      </c>
      <c r="O10" s="14">
        <f t="shared" si="0"/>
        <v>63000</v>
      </c>
    </row>
    <row r="11" spans="1:15" ht="30" customHeight="1">
      <c r="A11" s="17">
        <v>7</v>
      </c>
      <c r="B11" s="17" t="s">
        <v>59</v>
      </c>
      <c r="C11" s="17" t="s">
        <v>105</v>
      </c>
      <c r="D11" s="17">
        <v>30</v>
      </c>
      <c r="E11" s="15">
        <v>30.4</v>
      </c>
      <c r="F11" s="14" t="s">
        <v>96</v>
      </c>
      <c r="G11" s="14" t="s">
        <v>97</v>
      </c>
      <c r="H11" s="14" t="s">
        <v>98</v>
      </c>
      <c r="I11" s="15">
        <v>30.4</v>
      </c>
      <c r="J11" s="14" t="s">
        <v>96</v>
      </c>
      <c r="K11" s="14" t="s">
        <v>97</v>
      </c>
      <c r="L11" s="14" t="s">
        <v>98</v>
      </c>
      <c r="M11" s="14">
        <v>30.4</v>
      </c>
      <c r="N11" s="14">
        <v>1000</v>
      </c>
      <c r="O11" s="14">
        <f t="shared" si="0"/>
        <v>30400</v>
      </c>
    </row>
    <row r="12" spans="1:15" ht="30" customHeight="1">
      <c r="A12" s="17">
        <v>8</v>
      </c>
      <c r="B12" s="17" t="s">
        <v>75</v>
      </c>
      <c r="C12" s="17" t="s">
        <v>106</v>
      </c>
      <c r="D12" s="17">
        <v>30</v>
      </c>
      <c r="E12" s="15">
        <v>33</v>
      </c>
      <c r="F12" s="14" t="s">
        <v>96</v>
      </c>
      <c r="G12" s="14" t="s">
        <v>97</v>
      </c>
      <c r="H12" s="14" t="s">
        <v>98</v>
      </c>
      <c r="I12" s="15">
        <v>33</v>
      </c>
      <c r="J12" s="14" t="s">
        <v>96</v>
      </c>
      <c r="K12" s="14" t="s">
        <v>97</v>
      </c>
      <c r="L12" s="14" t="s">
        <v>98</v>
      </c>
      <c r="M12" s="14">
        <v>33</v>
      </c>
      <c r="N12" s="14">
        <v>1000</v>
      </c>
      <c r="O12" s="14">
        <f t="shared" si="0"/>
        <v>33000</v>
      </c>
    </row>
    <row r="13" spans="1:15" ht="54.75" customHeight="1">
      <c r="A13" s="17">
        <v>9</v>
      </c>
      <c r="B13" s="17" t="s">
        <v>69</v>
      </c>
      <c r="C13" s="17" t="s">
        <v>106</v>
      </c>
      <c r="D13" s="17">
        <v>15</v>
      </c>
      <c r="E13" s="15">
        <v>8.5</v>
      </c>
      <c r="F13" s="14" t="s">
        <v>96</v>
      </c>
      <c r="G13" s="14" t="s">
        <v>97</v>
      </c>
      <c r="H13" s="14" t="s">
        <v>98</v>
      </c>
      <c r="I13" s="15">
        <v>8.5</v>
      </c>
      <c r="J13" s="14" t="s">
        <v>96</v>
      </c>
      <c r="K13" s="14" t="s">
        <v>97</v>
      </c>
      <c r="L13" s="14" t="s">
        <v>98</v>
      </c>
      <c r="M13" s="16" t="s">
        <v>107</v>
      </c>
      <c r="N13" s="14">
        <v>1000</v>
      </c>
      <c r="O13" s="14">
        <v>0</v>
      </c>
    </row>
    <row r="14" spans="1:15" ht="30" customHeight="1">
      <c r="A14" s="17">
        <v>10</v>
      </c>
      <c r="B14" s="17" t="s">
        <v>32</v>
      </c>
      <c r="C14" s="17" t="s">
        <v>108</v>
      </c>
      <c r="D14" s="17">
        <v>14.2</v>
      </c>
      <c r="E14" s="15">
        <v>14.2</v>
      </c>
      <c r="F14" s="14" t="s">
        <v>96</v>
      </c>
      <c r="G14" s="14" t="s">
        <v>97</v>
      </c>
      <c r="H14" s="14" t="s">
        <v>98</v>
      </c>
      <c r="I14" s="15">
        <v>14.2</v>
      </c>
      <c r="J14" s="14" t="s">
        <v>96</v>
      </c>
      <c r="K14" s="14" t="s">
        <v>97</v>
      </c>
      <c r="L14" s="14" t="s">
        <v>98</v>
      </c>
      <c r="M14" s="14">
        <v>14.2</v>
      </c>
      <c r="N14" s="14">
        <v>1000</v>
      </c>
      <c r="O14" s="14">
        <f aca="true" t="shared" si="1" ref="O14:O19">M14*N14</f>
        <v>14200</v>
      </c>
    </row>
    <row r="15" spans="1:15" ht="30" customHeight="1">
      <c r="A15" s="17">
        <v>11</v>
      </c>
      <c r="B15" s="17" t="s">
        <v>109</v>
      </c>
      <c r="C15" s="17" t="s">
        <v>110</v>
      </c>
      <c r="D15" s="17">
        <v>100</v>
      </c>
      <c r="E15" s="15" t="s">
        <v>111</v>
      </c>
      <c r="F15" s="14" t="s">
        <v>71</v>
      </c>
      <c r="G15" s="14" t="s">
        <v>71</v>
      </c>
      <c r="H15" s="14" t="s">
        <v>71</v>
      </c>
      <c r="I15" s="15" t="s">
        <v>111</v>
      </c>
      <c r="J15" s="14" t="s">
        <v>71</v>
      </c>
      <c r="K15" s="14" t="s">
        <v>71</v>
      </c>
      <c r="L15" s="14" t="s">
        <v>71</v>
      </c>
      <c r="M15" s="14">
        <v>0</v>
      </c>
      <c r="N15" s="14">
        <v>1000</v>
      </c>
      <c r="O15" s="14">
        <f t="shared" si="1"/>
        <v>0</v>
      </c>
    </row>
    <row r="16" spans="1:15" ht="30" customHeight="1">
      <c r="A16" s="17">
        <v>12</v>
      </c>
      <c r="B16" s="17" t="s">
        <v>112</v>
      </c>
      <c r="C16" s="17" t="s">
        <v>110</v>
      </c>
      <c r="D16" s="17">
        <v>15</v>
      </c>
      <c r="E16" s="15">
        <v>15</v>
      </c>
      <c r="F16" s="14" t="s">
        <v>96</v>
      </c>
      <c r="G16" s="14" t="s">
        <v>97</v>
      </c>
      <c r="H16" s="14" t="s">
        <v>98</v>
      </c>
      <c r="I16" s="15">
        <v>15</v>
      </c>
      <c r="J16" s="14" t="s">
        <v>96</v>
      </c>
      <c r="K16" s="14" t="s">
        <v>97</v>
      </c>
      <c r="L16" s="14" t="s">
        <v>98</v>
      </c>
      <c r="M16" s="14">
        <v>15</v>
      </c>
      <c r="N16" s="14">
        <v>1000</v>
      </c>
      <c r="O16" s="14">
        <f t="shared" si="1"/>
        <v>15000</v>
      </c>
    </row>
    <row r="17" spans="1:15" ht="30" customHeight="1">
      <c r="A17" s="17">
        <v>13</v>
      </c>
      <c r="B17" s="17" t="s">
        <v>113</v>
      </c>
      <c r="C17" s="17" t="s">
        <v>114</v>
      </c>
      <c r="D17" s="17">
        <v>12.9</v>
      </c>
      <c r="E17" s="15">
        <v>10.3</v>
      </c>
      <c r="F17" s="14" t="s">
        <v>96</v>
      </c>
      <c r="G17" s="14" t="s">
        <v>97</v>
      </c>
      <c r="H17" s="14" t="s">
        <v>98</v>
      </c>
      <c r="I17" s="15">
        <v>10.3</v>
      </c>
      <c r="J17" s="14" t="s">
        <v>96</v>
      </c>
      <c r="K17" s="14" t="s">
        <v>97</v>
      </c>
      <c r="L17" s="14" t="s">
        <v>98</v>
      </c>
      <c r="M17" s="14">
        <v>10.3</v>
      </c>
      <c r="N17" s="14">
        <v>1000</v>
      </c>
      <c r="O17" s="14">
        <f t="shared" si="1"/>
        <v>10300</v>
      </c>
    </row>
    <row r="18" spans="1:15" ht="30" customHeight="1">
      <c r="A18" s="17">
        <v>14</v>
      </c>
      <c r="B18" s="17" t="s">
        <v>115</v>
      </c>
      <c r="C18" s="17" t="s">
        <v>114</v>
      </c>
      <c r="D18" s="17">
        <v>16.2</v>
      </c>
      <c r="E18" s="15">
        <v>12.5</v>
      </c>
      <c r="F18" s="14" t="s">
        <v>96</v>
      </c>
      <c r="G18" s="14" t="s">
        <v>97</v>
      </c>
      <c r="H18" s="14" t="s">
        <v>98</v>
      </c>
      <c r="I18" s="15">
        <v>12.5</v>
      </c>
      <c r="J18" s="14" t="s">
        <v>96</v>
      </c>
      <c r="K18" s="14" t="s">
        <v>97</v>
      </c>
      <c r="L18" s="14" t="s">
        <v>98</v>
      </c>
      <c r="M18" s="14">
        <v>12.5</v>
      </c>
      <c r="N18" s="14">
        <v>1000</v>
      </c>
      <c r="O18" s="14">
        <f t="shared" si="1"/>
        <v>12500</v>
      </c>
    </row>
    <row r="19" spans="1:15" ht="30" customHeight="1">
      <c r="A19" s="17">
        <v>15</v>
      </c>
      <c r="B19" s="17" t="s">
        <v>116</v>
      </c>
      <c r="C19" s="17" t="s">
        <v>114</v>
      </c>
      <c r="D19" s="17">
        <v>18</v>
      </c>
      <c r="E19" s="15" t="s">
        <v>111</v>
      </c>
      <c r="F19" s="14" t="s">
        <v>71</v>
      </c>
      <c r="G19" s="14" t="s">
        <v>71</v>
      </c>
      <c r="H19" s="14" t="s">
        <v>71</v>
      </c>
      <c r="I19" s="15" t="s">
        <v>111</v>
      </c>
      <c r="J19" s="14" t="s">
        <v>71</v>
      </c>
      <c r="K19" s="14" t="s">
        <v>71</v>
      </c>
      <c r="L19" s="14" t="s">
        <v>71</v>
      </c>
      <c r="M19" s="14">
        <v>0</v>
      </c>
      <c r="N19" s="14">
        <v>1000</v>
      </c>
      <c r="O19" s="14">
        <f t="shared" si="1"/>
        <v>0</v>
      </c>
    </row>
    <row r="20" spans="1:15" ht="30" customHeight="1">
      <c r="A20" s="20" t="s">
        <v>10</v>
      </c>
      <c r="B20" s="20"/>
      <c r="C20" s="20"/>
      <c r="D20" s="21">
        <f>SUM(D5:D19)</f>
        <v>688.3000000000001</v>
      </c>
      <c r="E20" s="22">
        <v>560.9</v>
      </c>
      <c r="F20" s="14"/>
      <c r="G20" s="14"/>
      <c r="H20" s="14"/>
      <c r="I20" s="25">
        <v>560.9</v>
      </c>
      <c r="J20" s="14"/>
      <c r="K20" s="14"/>
      <c r="L20" s="14"/>
      <c r="M20" s="26">
        <v>552.4</v>
      </c>
      <c r="N20" s="14"/>
      <c r="O20" s="14">
        <f>SUM(O5:O19)</f>
        <v>552400</v>
      </c>
    </row>
  </sheetData>
  <sheetProtection/>
  <mergeCells count="15">
    <mergeCell ref="A1:C1"/>
    <mergeCell ref="D1:F1"/>
    <mergeCell ref="G1:I1"/>
    <mergeCell ref="J1:L1"/>
    <mergeCell ref="M1:O1"/>
    <mergeCell ref="A2:O2"/>
    <mergeCell ref="E3:H3"/>
    <mergeCell ref="I3:L3"/>
    <mergeCell ref="A3:A4"/>
    <mergeCell ref="B3:B4"/>
    <mergeCell ref="C3:C4"/>
    <mergeCell ref="D3:D4"/>
    <mergeCell ref="M3:M4"/>
    <mergeCell ref="N3:N4"/>
    <mergeCell ref="O3:O4"/>
  </mergeCells>
  <printOptions/>
  <pageMargins left="0.5118055555555555" right="0.4326388888888891" top="0.39305555555555555" bottom="0.39305555555555555" header="0.275" footer="0.3145833333333333"/>
  <pageSetup fitToHeight="1" fitToWidth="1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B4" sqref="B4:C8"/>
    </sheetView>
  </sheetViews>
  <sheetFormatPr defaultColWidth="9.00390625" defaultRowHeight="14.25"/>
  <cols>
    <col min="1" max="1" width="9.25390625" style="1" customWidth="1"/>
    <col min="2" max="3" width="32.125" style="1" customWidth="1"/>
    <col min="6" max="6" width="10.375" style="0" bestFit="1" customWidth="1"/>
  </cols>
  <sheetData>
    <row r="1" spans="1:3" ht="30.75" customHeight="1">
      <c r="A1" s="2" t="s">
        <v>117</v>
      </c>
      <c r="B1" s="3"/>
      <c r="C1" s="4"/>
    </row>
    <row r="2" spans="1:3" ht="36" customHeight="1">
      <c r="A2" s="5" t="s">
        <v>118</v>
      </c>
      <c r="B2" s="5"/>
      <c r="C2" s="5"/>
    </row>
    <row r="3" spans="1:3" ht="36" customHeight="1">
      <c r="A3" s="6" t="s">
        <v>2</v>
      </c>
      <c r="B3" s="6" t="s">
        <v>12</v>
      </c>
      <c r="C3" s="6" t="s">
        <v>119</v>
      </c>
    </row>
    <row r="4" spans="1:3" ht="36" customHeight="1">
      <c r="A4" s="6">
        <v>1</v>
      </c>
      <c r="B4" s="6" t="s">
        <v>120</v>
      </c>
      <c r="C4" s="7" t="s">
        <v>121</v>
      </c>
    </row>
    <row r="5" spans="1:3" ht="36" customHeight="1">
      <c r="A5" s="6">
        <v>2</v>
      </c>
      <c r="B5" s="6" t="s">
        <v>112</v>
      </c>
      <c r="C5" s="7" t="s">
        <v>122</v>
      </c>
    </row>
    <row r="6" spans="1:3" ht="36" customHeight="1">
      <c r="A6" s="6">
        <v>3</v>
      </c>
      <c r="B6" s="6" t="s">
        <v>123</v>
      </c>
      <c r="C6" s="7" t="s">
        <v>124</v>
      </c>
    </row>
    <row r="7" spans="1:3" ht="36" customHeight="1">
      <c r="A7" s="6">
        <v>4</v>
      </c>
      <c r="B7" s="6" t="s">
        <v>125</v>
      </c>
      <c r="C7" s="7" t="s">
        <v>126</v>
      </c>
    </row>
    <row r="8" spans="1:3" ht="36" customHeight="1">
      <c r="A8" s="6">
        <v>5</v>
      </c>
      <c r="B8" s="6" t="s">
        <v>127</v>
      </c>
      <c r="C8" s="7" t="s">
        <v>128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NERV潜龙轰天</cp:lastModifiedBy>
  <dcterms:created xsi:type="dcterms:W3CDTF">2020-07-19T05:24:18Z</dcterms:created>
  <dcterms:modified xsi:type="dcterms:W3CDTF">2021-02-01T03:35:26Z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